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<sst xmlns="http://schemas.openxmlformats.org/spreadsheetml/2006/main" count="107" uniqueCount="101">
  <si>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</si>
  <si>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</si>
  <si>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</si>
  <si>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</si>
  <si>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</si>
  <si>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</si>
  <si>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</si>
  <si>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</si>
  <si>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</si>
  <si>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</si>
  <si>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</si>
  <si>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</si>
  <si>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</si>
  <si>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</si>
  <si>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</si>
  <si>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</si>
  <si>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</si>
  <si>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</si>
  <si>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</si>
  <si>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</si>
  <si>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</si>
  <si>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</si>
  <si>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</si>
  <si>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Binder Solids (recommended target 24-26)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</si>
  <si>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</si>
  <si>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</si>
  <si>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</si>
  <si>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</si>
  <si>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</si>
  <si>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</si>
  <si>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</si>
  <si>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</si>
  <si>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</si>
  <si>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</si>
  <si>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</si>
  <si>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</si>
  <si>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</si>
  <si>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</si>
  <si>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</si>
  <si>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</si>
  <si>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</si>
  <si>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</si>
  <si>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</si>
  <si>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</si>
  <si>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</si>
  <si>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</si>
  <si>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</si>
  <si>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</si>
  <si>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</si>
  <si>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</si>
  <si>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</si>
  <si>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</si>
  <si>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</si>
  <si>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</si>
  <si>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</si>
  <si>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</si>
  <si>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</si>
  <si>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</si>
  <si>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</si>
  <si>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</si>
  <si>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</si>
  <si>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</si>
  <si>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</si>
  <si>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</si>
  <si>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</si>
  <si>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</si>
  <si>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</si>
  <si>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</si>
  <si>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</si>
  <si>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</si>
  <si>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</si>
  <si>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</si>
  <si>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</si>
  <si>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</si>
  <si>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</si>
  <si>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</si>
  <si>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</si>
  <si>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</si>
  <si>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</si>
  <si>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</si>
  <si>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</si>
  <si>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</si>
  <si>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</si>
  <si>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</si>
  <si>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</si>
  <si>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</si>
  <si>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</si>
  <si>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</si>
  <si>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</si>
  <si>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</si>
  <si>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</si>
  <si>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</si>
  <si>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</si>
  <si>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</si>
  <si>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</si>
  <si>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</si>
  <si>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</si>
  <si>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</si>
  <si>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</si>
  <si>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Fascote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</si>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</sst>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13" customWidth="1"/>
    <col min="3" max="3" width="62" style="13" customWidth="1"/>
    <col min="4" max="4" width="10.7109375" style="13" customWidth="1"/>
    <col min="5" max="5" width="13.28515625" style="13" customWidth="1"/>
    <col min="6" max="6" width="5.7109375" style="30" customWidth="1"/>
    <col min="7" max="7" width="5.7109375" style="13" customWidth="1"/>
    <col min="8" max="8" width="34.7109375" style="13" customWidth="1"/>
    <col min="9" max="12" width="10.7109375" style="13" customWidth="1"/>
    <col min="13" max="16384" width="0" style="13" hidden="1"/>
  </cols>
  <sheetData>
    <row r="1" spans="1:12" ht="45.75" customHeight="1" x14ac:dyDescent="0.2">
      <c r="A1" s="57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6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6.25" customHeight="1" x14ac:dyDescent="0.2">
      <c r="A3" s="60" t="s">
        <v>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 x14ac:dyDescent="0.2">
      <c r="A4" s="59" t="s">
        <v>12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9.5" customHeight="1" x14ac:dyDescent="0.2">
      <c r="A5" s="59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91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82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6" t="s">
        <v>93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91</v>
      </c>
      <c r="D11" s="6"/>
      <c r="E11" s="6"/>
      <c r="G11" s="33" t="s">
        <v>57</v>
      </c>
      <c r="H11" s="33" t="s">
        <v>97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58</v>
      </c>
      <c r="H12" s="33" t="s">
        <v>98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59</v>
      </c>
      <c r="H13" s="6" t="s">
        <v>69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81</v>
      </c>
      <c r="C14" s="6" t="s">
        <v>25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6" t="s">
        <v>94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6" t="s">
        <v>21</v>
      </c>
      <c r="C15" s="6"/>
      <c r="D15" s="9"/>
      <c r="E15" s="36"/>
      <c r="G15" s="33" t="s">
        <v>60</v>
      </c>
      <c r="H15" s="33" t="s">
        <v>71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8" t="s">
        <v>23</v>
      </c>
      <c r="D16" s="15">
        <v>25</v>
      </c>
      <c r="E16" s="8"/>
      <c r="G16" s="33" t="s">
        <v>61</v>
      </c>
      <c r="H16" s="33" t="s">
        <v>72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24</v>
      </c>
      <c r="C17" s="37" t="s">
        <v>9</v>
      </c>
      <c r="D17" s="5">
        <v>64</v>
      </c>
      <c r="E17" s="8"/>
      <c r="F17" s="38"/>
      <c r="G17" s="33" t="s">
        <v>62</v>
      </c>
      <c r="H17" s="33" t="s">
        <v>73</v>
      </c>
      <c r="I17" s="12">
        <v>7.5</v>
      </c>
      <c r="J17" s="6"/>
      <c r="K17" s="6"/>
      <c r="L17" s="6"/>
    </row>
    <row r="18" spans="1:12" s="30" customFormat="1" x14ac:dyDescent="0.2">
      <c r="A18" s="27" t="s">
        <v>26</v>
      </c>
      <c r="B18" s="16" t="s">
        <v>27</v>
      </c>
      <c r="C18" s="6"/>
      <c r="D18" s="9" t="s">
        <v>10</v>
      </c>
      <c r="E18" s="35"/>
      <c r="F18" s="39"/>
      <c r="G18" s="6" t="s">
        <v>87</v>
      </c>
      <c r="H18" s="6" t="s">
        <v>67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28</v>
      </c>
      <c r="C19" s="41" t="s">
        <v>88</v>
      </c>
      <c r="D19" s="11">
        <f>I13</f>
        <v>1.5961000000000001</v>
      </c>
      <c r="E19" s="42"/>
      <c r="F19" s="43" t="s">
        <v>16</v>
      </c>
      <c r="G19" s="16" t="s">
        <v>68</v>
      </c>
      <c r="H19" s="6"/>
      <c r="J19" s="8"/>
      <c r="K19" s="6"/>
      <c r="L19" s="8"/>
    </row>
    <row r="20" spans="1:12" s="30" customFormat="1" x14ac:dyDescent="0.2">
      <c r="A20" s="27"/>
      <c r="B20" s="40" t="s">
        <v>29</v>
      </c>
      <c r="C20" s="41" t="s">
        <v>89</v>
      </c>
      <c r="D20" s="11">
        <f>I18</f>
        <v>72.559095580678317</v>
      </c>
      <c r="E20" s="42"/>
      <c r="G20" s="33" t="s">
        <v>63</v>
      </c>
      <c r="H20" s="33" t="s">
        <v>95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30</v>
      </c>
      <c r="C21" s="41" t="s">
        <v>33</v>
      </c>
      <c r="D21" s="10">
        <f>I23</f>
        <v>1.17</v>
      </c>
      <c r="E21" s="42"/>
      <c r="F21" s="44"/>
      <c r="G21" s="33" t="s">
        <v>64</v>
      </c>
      <c r="H21" s="33" t="s">
        <v>96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31</v>
      </c>
      <c r="C22" s="6" t="s">
        <v>8</v>
      </c>
      <c r="D22" s="9">
        <f>138.47*D21 - 134.39</f>
        <v>27.619900000000001</v>
      </c>
      <c r="E22" s="35"/>
      <c r="F22" s="39"/>
      <c r="G22" s="33" t="s">
        <v>65</v>
      </c>
      <c r="H22" s="19" t="s">
        <v>77</v>
      </c>
      <c r="I22" s="14">
        <v>10</v>
      </c>
      <c r="J22" s="6"/>
      <c r="K22" s="6"/>
      <c r="L22" s="6"/>
    </row>
    <row r="23" spans="1:12" s="30" customFormat="1" x14ac:dyDescent="0.2">
      <c r="A23" s="27" t="s">
        <v>2</v>
      </c>
      <c r="B23" s="16" t="s">
        <v>32</v>
      </c>
      <c r="C23" s="6"/>
      <c r="D23" s="9"/>
      <c r="E23" s="35"/>
      <c r="F23" s="39"/>
      <c r="G23" s="6" t="s">
        <v>66</v>
      </c>
      <c r="H23" s="6" t="s">
        <v>70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34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35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36</v>
      </c>
      <c r="D26" s="9">
        <f>(D25/(100-D22))*100</f>
        <v>37.912222308786092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37</v>
      </c>
      <c r="D27" s="9">
        <f>(D24*D26)/100</f>
        <v>6.0526216901319607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36</v>
      </c>
      <c r="D28" s="9">
        <f>(D26/1)</f>
        <v>37.912222308786092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38</v>
      </c>
      <c r="D29" s="9">
        <f>(D24*D28)/100</f>
        <v>6.0526216901319607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39</v>
      </c>
      <c r="C30" s="34" t="s">
        <v>9</v>
      </c>
      <c r="D30" s="9">
        <f>100-D28</f>
        <v>62.087777691213908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6" t="s">
        <v>40</v>
      </c>
      <c r="C31" s="6"/>
      <c r="D31" s="9"/>
      <c r="E31" s="35"/>
      <c r="F31" s="39"/>
      <c r="G31" s="67" t="s">
        <v>5</v>
      </c>
      <c r="H31" s="68"/>
      <c r="I31" s="61" t="s">
        <v>6</v>
      </c>
      <c r="J31" s="62"/>
      <c r="K31" s="63" t="s">
        <v>7</v>
      </c>
      <c r="L31" s="47"/>
    </row>
    <row r="32" spans="1:12" s="30" customFormat="1" ht="17.25" thickBot="1" x14ac:dyDescent="0.25">
      <c r="A32" s="27"/>
      <c r="B32" s="34" t="s">
        <v>41</v>
      </c>
      <c r="C32" s="6" t="s">
        <v>42</v>
      </c>
      <c r="D32" s="9">
        <f>D22-D16</f>
        <v>2.6199000000000012</v>
      </c>
      <c r="E32" s="35"/>
      <c r="F32" s="35"/>
      <c r="G32" s="69"/>
      <c r="H32" s="70"/>
      <c r="I32" s="20" t="s">
        <v>78</v>
      </c>
      <c r="J32" s="20" t="s">
        <v>79</v>
      </c>
      <c r="K32" s="64"/>
      <c r="L32" s="47"/>
    </row>
    <row r="33" spans="1:12" s="30" customFormat="1" ht="17.25" customHeight="1" thickBot="1" x14ac:dyDescent="0.25">
      <c r="A33" s="27"/>
      <c r="B33" s="34" t="s">
        <v>43</v>
      </c>
      <c r="C33" s="6" t="s">
        <v>44</v>
      </c>
      <c r="D33" s="48">
        <f>IF(D32&gt;1,(D32*D27)/D16,0)</f>
        <v>0.63429054263906925</v>
      </c>
      <c r="E33" s="35">
        <f>IF(D32&lt;-1, "Evaporate", 0)</f>
        <v>0</v>
      </c>
      <c r="F33" s="35"/>
      <c r="G33" s="61" t="s">
        <v>8</v>
      </c>
      <c r="H33" s="62"/>
      <c r="I33" s="21">
        <f>D16-1</f>
        <v>24</v>
      </c>
      <c r="J33" s="21">
        <f>D16+1</f>
        <v>26</v>
      </c>
      <c r="K33" s="21">
        <f>D22</f>
        <v>27.619900000000001</v>
      </c>
      <c r="L33" s="49"/>
    </row>
    <row r="34" spans="1:12" s="30" customFormat="1" hidden="1" x14ac:dyDescent="0.2">
      <c r="A34" s="27"/>
      <c r="B34" s="34"/>
      <c r="C34" s="6" t="s">
        <v>46</v>
      </c>
      <c r="D34" s="9">
        <f>D24+D33</f>
        <v>16.599120145174069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47</v>
      </c>
      <c r="D35" s="9">
        <f>D29+D33</f>
        <v>6.6869122327710304</v>
      </c>
      <c r="E35" s="35"/>
      <c r="F35" s="35"/>
      <c r="G35" s="22"/>
      <c r="H35" s="22"/>
      <c r="I35" s="20"/>
      <c r="J35" s="20"/>
      <c r="K35" s="20"/>
      <c r="L35" s="47"/>
    </row>
    <row r="36" spans="1:12" s="30" customFormat="1" hidden="1" x14ac:dyDescent="0.2">
      <c r="A36" s="27"/>
      <c r="B36" s="6"/>
      <c r="C36" s="34" t="s">
        <v>48</v>
      </c>
      <c r="D36" s="9">
        <f>(D35/D34)*100</f>
        <v>40.28473903609369</v>
      </c>
      <c r="E36" s="35"/>
      <c r="F36" s="35"/>
      <c r="G36" s="22"/>
      <c r="H36" s="22"/>
      <c r="I36" s="20"/>
      <c r="J36" s="20"/>
      <c r="K36" s="20"/>
      <c r="L36" s="47"/>
    </row>
    <row r="37" spans="1:12" s="30" customFormat="1" x14ac:dyDescent="0.2">
      <c r="A37" s="27"/>
      <c r="B37" s="34" t="s">
        <v>45</v>
      </c>
      <c r="C37" s="6" t="s">
        <v>80</v>
      </c>
      <c r="D37" s="9">
        <f>100-D36</f>
        <v>59.71526096390631</v>
      </c>
      <c r="E37" s="35"/>
      <c r="F37" s="35"/>
      <c r="G37" s="61" t="s">
        <v>9</v>
      </c>
      <c r="H37" s="62"/>
      <c r="I37" s="21">
        <f>D17-1</f>
        <v>63</v>
      </c>
      <c r="J37" s="21">
        <f>D17+1</f>
        <v>65</v>
      </c>
      <c r="K37" s="21">
        <f>D30</f>
        <v>62.087777691213908</v>
      </c>
      <c r="L37" s="47"/>
    </row>
    <row r="38" spans="1:12" s="30" customFormat="1" x14ac:dyDescent="0.2">
      <c r="A38" s="27" t="s">
        <v>4</v>
      </c>
      <c r="B38" s="16" t="s">
        <v>49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90</v>
      </c>
      <c r="C39" s="6" t="s">
        <v>51</v>
      </c>
      <c r="D39" s="9">
        <f>D37/D17</f>
        <v>0.9330509525610361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50</v>
      </c>
      <c r="C40" s="6" t="s">
        <v>52</v>
      </c>
      <c r="D40" s="48">
        <f>IF(D36&lt;(100-D17)-1,(D39-1)*D34,0)</f>
        <v>0</v>
      </c>
      <c r="E40" s="6"/>
      <c r="F40" s="23" t="s">
        <v>74</v>
      </c>
      <c r="G40" s="17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6" t="s">
        <v>53</v>
      </c>
      <c r="C41" s="6"/>
      <c r="D41" s="9"/>
      <c r="E41" s="6"/>
      <c r="F41" s="6" t="s">
        <v>83</v>
      </c>
      <c r="G41" s="17"/>
      <c r="H41" s="16"/>
      <c r="I41" s="24"/>
      <c r="J41" s="24"/>
      <c r="K41" s="24"/>
      <c r="L41" s="24"/>
    </row>
    <row r="42" spans="1:12" s="65" customFormat="1" ht="17.25" thickBot="1" x14ac:dyDescent="0.25">
      <c r="A42" s="27"/>
      <c r="B42" s="34" t="s">
        <v>54</v>
      </c>
      <c r="C42" s="6" t="s">
        <v>51</v>
      </c>
      <c r="D42" s="9">
        <f>D36/(100-D17)</f>
        <v>1.1190205287803803</v>
      </c>
      <c r="E42" s="6"/>
      <c r="F42" s="65" t="s">
        <v>92</v>
      </c>
    </row>
    <row r="43" spans="1:12" s="65" customFormat="1" ht="17.25" customHeight="1" thickBot="1" x14ac:dyDescent="0.25">
      <c r="A43" s="27"/>
      <c r="B43" s="34" t="s">
        <v>55</v>
      </c>
      <c r="C43" s="6" t="s">
        <v>56</v>
      </c>
      <c r="D43" s="48">
        <f>IF(D37&lt;D17-1,(D42-1)*D34,0)</f>
        <v>1.9756360569676803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84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6" t="s">
        <v>86</v>
      </c>
      <c r="G45" s="66"/>
      <c r="H45" s="66"/>
      <c r="I45" s="66"/>
      <c r="J45" s="66"/>
      <c r="K45" s="66"/>
      <c r="L45" s="66"/>
    </row>
    <row r="46" spans="1:12" s="30" customFormat="1" x14ac:dyDescent="0.2">
      <c r="A46" s="27"/>
      <c r="B46" s="6"/>
      <c r="C46" s="6"/>
      <c r="D46" s="6"/>
      <c r="E46" s="6"/>
      <c r="F46" s="66"/>
      <c r="G46" s="66"/>
      <c r="H46" s="66"/>
      <c r="I46" s="66"/>
      <c r="J46" s="66"/>
      <c r="K46" s="66"/>
      <c r="L46" s="66"/>
    </row>
    <row r="47" spans="1:12" s="30" customFormat="1" x14ac:dyDescent="0.2">
      <c r="A47" s="27"/>
      <c r="B47" s="6"/>
      <c r="C47" s="6"/>
      <c r="D47" s="6"/>
      <c r="E47" s="6"/>
      <c r="F47" s="51" t="s">
        <v>85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5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6" t="s">
        <v>75</v>
      </c>
    </row>
  </sheetData>
  <sheetProtection password="DA71" sheet="1" objects="1" scenarios="1" selectLockedCells="1"/>
  <mergeCells count="12">
    <mergeCell ref="G33:H33"/>
    <mergeCell ref="I31:J31"/>
    <mergeCell ref="K31:K32"/>
    <mergeCell ref="F42:XFD43"/>
    <mergeCell ref="F45:L46"/>
    <mergeCell ref="G37:H37"/>
    <mergeCell ref="G31:H32"/>
    <mergeCell ref="A1:L1"/>
    <mergeCell ref="A2:L2"/>
    <mergeCell ref="A4:L4"/>
    <mergeCell ref="A5:L5"/>
    <mergeCell ref="A3:L3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2016-04-21T13:06:30Z</dcterms:modified>
</cp:coreProperties>
</file>