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15" yWindow="120" windowWidth="7725" windowHeight="8085"/>
  </bookViews>
  <sheets>
    <sheet name="Sheet1" sheetId="1" r:id="rId1"/>
  </sheets>
  <definedNames>
    <definedName name="_xlnm.Print_Area" localSheetId="0">Sheet1!$A$1:$L$50</definedName>
  </definedName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2" i="1"/>
  <c r="C13" i="1"/>
  <c r="J37" i="1" l="1"/>
  <c r="I37" i="1"/>
  <c r="I23" i="1" l="1"/>
  <c r="D21" i="1" s="1"/>
  <c r="J33" i="1"/>
  <c r="I33" i="1"/>
  <c r="I13" i="1"/>
  <c r="I18" i="1"/>
  <c r="D20" i="1" s="1"/>
  <c r="D25" i="1" s="1"/>
  <c r="D19" i="1" l="1"/>
  <c r="D24" i="1" s="1"/>
  <c r="D32" i="1"/>
  <c r="E33" i="1" s="1"/>
  <c r="D26" i="1"/>
  <c r="D28" i="1" s="1"/>
  <c r="D27" i="1" l="1"/>
  <c r="D33" i="1" s="1"/>
  <c r="D34" i="1" s="1"/>
  <c r="D30" i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<sst xmlns="http://schemas.openxmlformats.org/spreadsheetml/2006/main" count="106" uniqueCount="100">
  <si>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</si>
  <si>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</si>
  <si>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</si>
  <si>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</si>
  <si>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</si>
  <si>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</si>
  <si>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</si>
  <si>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</si>
  <si>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</si>
  <si>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</si>
  <si>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</si>
  <si>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</si>
  <si>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</si>
  <si>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</si>
  <si>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</si>
  <si>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</si>
  <si>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</si>
  <si>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</si>
  <si>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</si>
  <si>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</si>
  <si>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</si>
  <si>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</si>
  <si>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</si>
  <si>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</si>
  <si>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</si>
  <si>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</si>
  <si>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</si>
  <si>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</si>
  <si>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</si>
  <si>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</si>
  <si>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</si>
  <si>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</si>
  <si>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</si>
  <si>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</si>
  <si>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</si>
  <si>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</si>
  <si>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</si>
  <si>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</si>
  <si>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</si>
  <si>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</si>
  <si>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</si>
  <si>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</si>
  <si>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</si>
  <si>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</si>
  <si>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</si>
  <si>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</si>
  <si>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</si>
  <si>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</si>
  <si>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</si>
  <si>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</si>
  <si>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</si>
  <si>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</si>
  <si>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</si>
  <si>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</si>
  <si>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</si>
  <si>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</si>
  <si>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</si>
  <si>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</si>
  <si>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</si>
  <si>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</si>
  <si>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</si>
  <si>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</si>
  <si>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</si>
  <si>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</si>
  <si>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</si>
  <si>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</si>
  <si>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</si>
  <si>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</si>
  <si>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</si>
  <si>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</si>
  <si>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</si>
  <si>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</si>
  <si>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</si>
  <si>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</si>
  <si>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</si>
  <si>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</si>
  <si>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</si>
  <si>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</si>
  <si>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</si>
  <si>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</si>
  <si>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</si>
  <si>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</si>
  <si>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</si>
  <si>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</si>
  <si>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</si>
  <si>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</si>
  <si>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</si>
  <si>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</si>
  <si>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</si>
  <si>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</si>
  <si>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</si>
  <si>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</si>
  <si>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</si>
  <si>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</si>
  <si>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</si>
  <si>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</si>
  <si>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</si>
  <si>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r>
      <t>Deluxcote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Concentrate</t>
    </r>
  </si>
  <si>
    <t>Binder Solids (recommended target 29.5-31.5)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</si>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</sst>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  <font>
      <b/>
      <sz val="20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16" customWidth="1"/>
    <col min="2" max="2" width="5.7109375" style="48" customWidth="1"/>
    <col min="3" max="3" width="62" style="48" bestFit="1" customWidth="1"/>
    <col min="4" max="4" width="10.7109375" style="48" customWidth="1"/>
    <col min="5" max="5" width="13.140625" style="48" customWidth="1"/>
    <col min="6" max="7" width="5.7109375" style="49" customWidth="1"/>
    <col min="8" max="8" width="34.5703125" style="50" customWidth="1"/>
    <col min="9" max="12" width="10.7109375" style="49" customWidth="1"/>
    <col min="13" max="16384" width="0" style="13" hidden="1"/>
  </cols>
  <sheetData>
    <row r="1" spans="1:12" s="12" customFormat="1" ht="45.75" customHeight="1" x14ac:dyDescent="0.2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6.25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6.25" x14ac:dyDescent="0.2">
      <c r="A3" s="55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x14ac:dyDescent="0.2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9.5" x14ac:dyDescent="0.2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9.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9.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9.5" hidden="1" x14ac:dyDescent="0.2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9.5" hidden="1" x14ac:dyDescent="0.2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9.5" x14ac:dyDescent="0.2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">
      <c r="A16" s="16"/>
      <c r="B16" s="29" t="s">
        <v>22</v>
      </c>
      <c r="C16" s="29" t="s">
        <v>98</v>
      </c>
      <c r="D16" s="5">
        <v>30.5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">
      <c r="A17" s="16"/>
      <c r="B17" s="29" t="s">
        <v>23</v>
      </c>
      <c r="C17" s="29" t="s">
        <v>10</v>
      </c>
      <c r="D17" s="5">
        <v>61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">
      <c r="A22" s="16"/>
      <c r="B22" s="27" t="s">
        <v>27</v>
      </c>
      <c r="C22" s="24" t="s">
        <v>9</v>
      </c>
      <c r="D22" s="28">
        <f>136.56*D21 - 126.48</f>
        <v>31.929600000000008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">
      <c r="A26" s="16"/>
      <c r="B26" s="27"/>
      <c r="C26" s="24" t="s">
        <v>31</v>
      </c>
      <c r="D26" s="28">
        <f>(D25/(100-D22))*100</f>
        <v>40.312535873627432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">
      <c r="A27" s="16"/>
      <c r="B27" s="27"/>
      <c r="C27" s="24" t="s">
        <v>32</v>
      </c>
      <c r="D27" s="28">
        <f>(D24*D26)/100</f>
        <v>53.623500732510941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">
      <c r="A28" s="16"/>
      <c r="B28" s="27"/>
      <c r="C28" s="24" t="s">
        <v>31</v>
      </c>
      <c r="D28" s="28">
        <f>(D26/1)</f>
        <v>40.312535873627432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">
      <c r="A29" s="16"/>
      <c r="B29" s="24"/>
      <c r="C29" s="24" t="s">
        <v>33</v>
      </c>
      <c r="D29" s="28">
        <f>(D24*D28)/100</f>
        <v>53.623500732510941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">
      <c r="A30" s="16"/>
      <c r="B30" s="27" t="s">
        <v>28</v>
      </c>
      <c r="C30" s="24" t="s">
        <v>10</v>
      </c>
      <c r="D30" s="28">
        <f>100-D28</f>
        <v>59.687464126372568</v>
      </c>
      <c r="E30" s="24"/>
      <c r="F30" s="33"/>
      <c r="J30" s="3"/>
      <c r="K30" s="3"/>
      <c r="L30" s="24"/>
    </row>
    <row r="31" spans="1:12" s="21" customFormat="1" ht="17.25" customHeight="1" x14ac:dyDescent="0.2">
      <c r="A31" s="16" t="s">
        <v>4</v>
      </c>
      <c r="B31" s="17" t="s">
        <v>52</v>
      </c>
      <c r="C31" s="24"/>
      <c r="D31" s="28"/>
      <c r="E31" s="24"/>
      <c r="F31" s="33"/>
      <c r="G31" s="57" t="s">
        <v>6</v>
      </c>
      <c r="H31" s="58"/>
      <c r="I31" s="61" t="s">
        <v>7</v>
      </c>
      <c r="J31" s="62"/>
      <c r="K31" s="63" t="s">
        <v>8</v>
      </c>
      <c r="L31" s="24"/>
    </row>
    <row r="32" spans="1:12" s="21" customFormat="1" ht="17.25" customHeight="1" thickBot="1" x14ac:dyDescent="0.25">
      <c r="A32" s="16"/>
      <c r="B32" s="27" t="s">
        <v>34</v>
      </c>
      <c r="C32" s="24" t="s">
        <v>35</v>
      </c>
      <c r="D32" s="28">
        <f>D22-D16</f>
        <v>1.4296000000000078</v>
      </c>
      <c r="E32" s="24"/>
      <c r="F32" s="24"/>
      <c r="G32" s="59"/>
      <c r="H32" s="60"/>
      <c r="I32" s="34" t="s">
        <v>76</v>
      </c>
      <c r="J32" s="34" t="s">
        <v>77</v>
      </c>
      <c r="K32" s="64"/>
      <c r="L32" s="24"/>
    </row>
    <row r="33" spans="1:12" s="21" customFormat="1" ht="17.25" customHeight="1" thickBot="1" x14ac:dyDescent="0.25">
      <c r="A33" s="16"/>
      <c r="B33" s="27" t="s">
        <v>36</v>
      </c>
      <c r="C33" s="24" t="s">
        <v>37</v>
      </c>
      <c r="D33" s="35">
        <f>IF(D32&gt;1,(D32*D27)/D16,0)</f>
        <v>2.5134477589245261</v>
      </c>
      <c r="E33" s="24">
        <f>IF(D32&lt;-1, "Evaporate", 0)</f>
        <v>0</v>
      </c>
      <c r="F33" s="24"/>
      <c r="G33" s="61" t="s">
        <v>9</v>
      </c>
      <c r="H33" s="62"/>
      <c r="I33" s="36">
        <f>+D16-1</f>
        <v>29.5</v>
      </c>
      <c r="J33" s="36">
        <f>+D16+1</f>
        <v>31.5</v>
      </c>
      <c r="K33" s="36">
        <f>D22</f>
        <v>31.929600000000008</v>
      </c>
      <c r="L33" s="24"/>
    </row>
    <row r="34" spans="1:12" s="21" customFormat="1" ht="17.25" hidden="1" customHeight="1" x14ac:dyDescent="0.2">
      <c r="A34" s="16"/>
      <c r="B34" s="27"/>
      <c r="C34" s="24" t="s">
        <v>39</v>
      </c>
      <c r="D34" s="28">
        <f>D24+D33</f>
        <v>135.53286608728519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">
      <c r="A35" s="16"/>
      <c r="B35" s="27"/>
      <c r="C35" s="24" t="s">
        <v>40</v>
      </c>
      <c r="D35" s="28">
        <f>D29+D33</f>
        <v>56.136948491435469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">
      <c r="A36" s="16"/>
      <c r="B36" s="27"/>
      <c r="C36" s="24" t="s">
        <v>41</v>
      </c>
      <c r="D36" s="28">
        <f>(D35/D34)*100</f>
        <v>41.419435825464234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">
      <c r="A37" s="16"/>
      <c r="B37" s="27" t="s">
        <v>38</v>
      </c>
      <c r="C37" s="24" t="s">
        <v>78</v>
      </c>
      <c r="D37" s="28">
        <f>100-D36</f>
        <v>58.580564174535766</v>
      </c>
      <c r="E37" s="24"/>
      <c r="F37" s="24"/>
      <c r="G37" s="61" t="s">
        <v>10</v>
      </c>
      <c r="H37" s="62"/>
      <c r="I37" s="36">
        <f>D17-1</f>
        <v>60</v>
      </c>
      <c r="J37" s="36">
        <f>D17+1</f>
        <v>62</v>
      </c>
      <c r="K37" s="36">
        <f>D30</f>
        <v>59.687464126372568</v>
      </c>
      <c r="L37" s="24"/>
    </row>
    <row r="38" spans="1:12" s="21" customFormat="1" ht="17.25" customHeight="1" x14ac:dyDescent="0.2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25">
      <c r="A39" s="16"/>
      <c r="B39" s="39" t="s">
        <v>85</v>
      </c>
      <c r="C39" s="20" t="s">
        <v>43</v>
      </c>
      <c r="D39" s="10">
        <f>D37/D17</f>
        <v>0.96033711761534046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25">
      <c r="A40" s="16"/>
      <c r="B40" s="39" t="s">
        <v>42</v>
      </c>
      <c r="C40" s="20" t="s">
        <v>44</v>
      </c>
      <c r="D40" s="40">
        <f>IF(D36&lt;(100-D17)-1,(D39-1)*D34,0)</f>
        <v>0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25">
      <c r="A42" s="16"/>
      <c r="B42" s="27" t="s">
        <v>45</v>
      </c>
      <c r="C42" s="24" t="s">
        <v>43</v>
      </c>
      <c r="D42" s="28">
        <f>D36/(100-D17)</f>
        <v>1.0620368160375444</v>
      </c>
      <c r="E42" s="24"/>
      <c r="F42" s="65" t="s">
        <v>96</v>
      </c>
      <c r="G42" s="65"/>
      <c r="H42" s="65"/>
      <c r="I42" s="65"/>
      <c r="J42" s="65"/>
      <c r="K42" s="65"/>
      <c r="L42" s="65"/>
    </row>
    <row r="43" spans="1:12" s="21" customFormat="1" ht="17.25" customHeight="1" thickBot="1" x14ac:dyDescent="0.25">
      <c r="A43" s="16"/>
      <c r="B43" s="27" t="s">
        <v>46</v>
      </c>
      <c r="C43" s="24" t="s">
        <v>47</v>
      </c>
      <c r="D43" s="35">
        <f>IF(D37&lt;D17-1,(D42-1)*D34,0)</f>
        <v>8.4080274804980526</v>
      </c>
      <c r="E43" s="24"/>
      <c r="F43" s="65"/>
      <c r="G43" s="65"/>
      <c r="H43" s="65"/>
      <c r="I43" s="65"/>
      <c r="J43" s="65"/>
      <c r="K43" s="65"/>
      <c r="L43" s="65"/>
    </row>
    <row r="44" spans="1:12" s="21" customFormat="1" ht="17.25" customHeight="1" x14ac:dyDescent="0.2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">
      <c r="A45" s="16"/>
      <c r="B45" s="43"/>
      <c r="C45" s="43"/>
      <c r="D45" s="43"/>
      <c r="E45" s="43"/>
      <c r="F45" s="65" t="s">
        <v>84</v>
      </c>
      <c r="G45" s="65"/>
      <c r="H45" s="65"/>
      <c r="I45" s="65"/>
      <c r="J45" s="65"/>
      <c r="K45" s="65"/>
      <c r="L45" s="65"/>
    </row>
    <row r="46" spans="1:12" s="21" customFormat="1" ht="17.25" customHeight="1" x14ac:dyDescent="0.2">
      <c r="A46" s="16"/>
      <c r="B46" s="43"/>
      <c r="C46" s="43"/>
      <c r="D46" s="43"/>
      <c r="E46" s="43"/>
      <c r="F46" s="65"/>
      <c r="G46" s="65"/>
      <c r="H46" s="65"/>
      <c r="I46" s="65"/>
      <c r="J46" s="65"/>
      <c r="K46" s="65"/>
      <c r="L46" s="65"/>
    </row>
    <row r="47" spans="1:12" s="21" customFormat="1" ht="17.25" customHeight="1" x14ac:dyDescent="0.2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8" x14ac:dyDescent="0.2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"/>
    <row r="51" spans="1:12" hidden="1" x14ac:dyDescent="0.2"/>
    <row r="52" spans="1:12" hidden="1" x14ac:dyDescent="0.2"/>
    <row r="53" spans="1:12" hidden="1" x14ac:dyDescent="0.2"/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5.75" hidden="1" customHeight="1" x14ac:dyDescent="0.2"/>
  </sheetData>
  <sheetProtection password="DA71" sheet="1" objects="1" scenarios="1" selectLockedCells="1"/>
  <mergeCells count="12">
    <mergeCell ref="G31:H32"/>
    <mergeCell ref="G33:H33"/>
    <mergeCell ref="I31:J31"/>
    <mergeCell ref="K31:K32"/>
    <mergeCell ref="F45:L46"/>
    <mergeCell ref="F42:L43"/>
    <mergeCell ref="G37:H37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2015-11-09T20:15:37Z</cp:lastPrinted>
  <dcterms:created xsi:type="dcterms:W3CDTF">1999-06-23T17:41:59Z</dcterms:created>
  <dcterms:modified xsi:type="dcterms:W3CDTF">2016-04-21T12:57:36Z</dcterms:modified>
</cp:coreProperties>
</file>